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45" windowWidth="14880" windowHeight="7935" activeTab="1"/>
  </bookViews>
  <sheets>
    <sheet name="PHU" sheetId="1" r:id="rId1"/>
    <sheet name="trangchinh" sheetId="2" r:id="rId2"/>
    <sheet name="DANHSACH" sheetId="3" r:id="rId3"/>
    <sheet name="THONGKE" sheetId="4" r:id="rId4"/>
  </sheets>
  <definedNames>
    <definedName name="copy">'DANHSACH'!$B$6:$K$37</definedName>
    <definedName name="namhoc">'PHU'!$E$1:$E$9</definedName>
    <definedName name="phancong">'PHU'!$A$1:$A$7</definedName>
    <definedName name="truong">'PHU'!$C$1:$C$23</definedName>
    <definedName name="xeploai">'PHU'!$B$1:$B$6</definedName>
    <definedName name="xoadanhsach">'DANHSACH'!$B$6:$I$37,'DANHSACH'!$J$6:$J$37</definedName>
    <definedName name="xoanhanh">'THONGKE'!$B$6:$B$10</definedName>
  </definedNames>
  <calcPr fullCalcOnLoad="1"/>
</workbook>
</file>

<file path=xl/comments4.xml><?xml version="1.0" encoding="utf-8"?>
<comments xmlns="http://schemas.openxmlformats.org/spreadsheetml/2006/main">
  <authors>
    <author>Nic</author>
  </authors>
  <commentList>
    <comment ref="A1" authorId="0">
      <text>
        <r>
          <rPr>
            <sz val="8"/>
            <rFont val="Tahoma"/>
            <family val="0"/>
          </rPr>
          <t xml:space="preserve">
</t>
        </r>
      </text>
    </comment>
  </commentList>
</comments>
</file>

<file path=xl/sharedStrings.xml><?xml version="1.0" encoding="utf-8"?>
<sst xmlns="http://schemas.openxmlformats.org/spreadsheetml/2006/main" count="115" uniqueCount="97">
  <si>
    <t>Diện</t>
  </si>
  <si>
    <t>Số GV</t>
  </si>
  <si>
    <t>%</t>
  </si>
  <si>
    <t>Chưa đạt</t>
  </si>
  <si>
    <t>GVCN lớp 1</t>
  </si>
  <si>
    <t>GVCN lớp 2</t>
  </si>
  <si>
    <t>GVCN lớp 3</t>
  </si>
  <si>
    <t>GVCN lớp 4</t>
  </si>
  <si>
    <t>GVCN lớp 5</t>
  </si>
  <si>
    <t xml:space="preserve">TRƯỜNG TIỂU HỌC </t>
  </si>
  <si>
    <t>Cam Thành Nam</t>
  </si>
  <si>
    <t>Cam Nghĩa 1</t>
  </si>
  <si>
    <t>Cam Nghĩa 2</t>
  </si>
  <si>
    <t>Cam Phúc Bắc 1</t>
  </si>
  <si>
    <t>Cam Phúc Bắc 2</t>
  </si>
  <si>
    <t>Cam Phúc Nam</t>
  </si>
  <si>
    <t>Cam Lộc 1</t>
  </si>
  <si>
    <t>Cam Lộc 2</t>
  </si>
  <si>
    <t>Cam Phú</t>
  </si>
  <si>
    <t>Cam Linh 1</t>
  </si>
  <si>
    <t>Ba Ngòi</t>
  </si>
  <si>
    <t>Cam Phước Đông 1</t>
  </si>
  <si>
    <t>Cam Phước Đông 2</t>
  </si>
  <si>
    <t>Cam Thịnh Đông</t>
  </si>
  <si>
    <t>Cam Thịnh Tây</t>
  </si>
  <si>
    <t>Cam Thịnh 1</t>
  </si>
  <si>
    <t>Cam Lập</t>
  </si>
  <si>
    <t>Cam Bình</t>
  </si>
  <si>
    <t>TỔNG CỘNG</t>
  </si>
  <si>
    <t>Stt</t>
  </si>
  <si>
    <t>HỌ      VÀ</t>
  </si>
  <si>
    <t>TÊN</t>
  </si>
  <si>
    <t>Ghi chú</t>
  </si>
  <si>
    <t>Người lập danh sách</t>
  </si>
  <si>
    <t xml:space="preserve">Thông tin kiểm tra :  </t>
  </si>
  <si>
    <t>Tiểu học Cam Thành Nam</t>
  </si>
  <si>
    <t>Tiểu học Cam Nghĩa 1</t>
  </si>
  <si>
    <t>Tiểu học Cam Nghĩa 2</t>
  </si>
  <si>
    <t>Tiểu học Cam Phúc Bắc 1</t>
  </si>
  <si>
    <t>Tiểu học Cam Phúc Bắc 2</t>
  </si>
  <si>
    <t>Tiểu học Cam Phúc Nam</t>
  </si>
  <si>
    <t>Tiểu học Cam Lộc 1</t>
  </si>
  <si>
    <t>Tiểu học Cam Lộc 2</t>
  </si>
  <si>
    <t>Tiểu học Cam Phú</t>
  </si>
  <si>
    <t>Tiểu học Cam Linh 1</t>
  </si>
  <si>
    <t>Tiểu học Cam Linh 2</t>
  </si>
  <si>
    <t>Tiểu học Cam Lợi</t>
  </si>
  <si>
    <t>Tiểu học Ba Ngòi</t>
  </si>
  <si>
    <t>Tiểu học Cam Phước Đông 1</t>
  </si>
  <si>
    <t>Tiểu học Cam Phước Đông 2</t>
  </si>
  <si>
    <t>Tiểu học Cam Thịnh Đông</t>
  </si>
  <si>
    <t>Tiểu học Cam Thịnh 1</t>
  </si>
  <si>
    <t>Tiểu học Cam Lập</t>
  </si>
  <si>
    <t>Tiểu học Cam Bình</t>
  </si>
  <si>
    <t>2009 - 2010</t>
  </si>
  <si>
    <t>2010 - 2011</t>
  </si>
  <si>
    <t>2011 - 2012</t>
  </si>
  <si>
    <t>2012 - 2013</t>
  </si>
  <si>
    <t>2013 - 2014</t>
  </si>
  <si>
    <t>2014 - 2015</t>
  </si>
  <si>
    <t>Năm học :</t>
  </si>
  <si>
    <t>Trường :</t>
  </si>
  <si>
    <t xml:space="preserve">              Liên hệ :  Văn Nhân      01684153690</t>
  </si>
  <si>
    <t>Tỷ lệ dự thi :</t>
  </si>
  <si>
    <t>SKKN</t>
  </si>
  <si>
    <t>Tiểu học Cam Thuận</t>
  </si>
  <si>
    <t>Tiểu học Cam Thịnh Tây 1</t>
  </si>
  <si>
    <t>Tiểu học Cam Thịnh Tây 2</t>
  </si>
  <si>
    <t>Tiểu học Bình Hưng</t>
  </si>
  <si>
    <t>2015 - 2016</t>
  </si>
  <si>
    <t>2016 - 2017</t>
  </si>
  <si>
    <t>2017 - 2018</t>
  </si>
  <si>
    <t>Phân công
chủ nhiệm</t>
  </si>
  <si>
    <t>Công nhận</t>
  </si>
  <si>
    <t>ND 1</t>
  </si>
  <si>
    <t>ND 2</t>
  </si>
  <si>
    <t>ND 3</t>
  </si>
  <si>
    <t>ND 4</t>
  </si>
  <si>
    <t>ND 5</t>
  </si>
  <si>
    <t>Mức độ</t>
  </si>
  <si>
    <t>Thành tích</t>
  </si>
  <si>
    <t>Giải pháp</t>
  </si>
  <si>
    <t>Sự tín nhiệm</t>
  </si>
  <si>
    <t>Tổng điểm</t>
  </si>
  <si>
    <t>Kết quả</t>
  </si>
  <si>
    <t xml:space="preserve">DANH SÁCH GIÁO VIÊN THAM GIA BÌNH BẦU GVCN GIỎI CẤP TRƯỜNG </t>
  </si>
  <si>
    <t>Tổng số 
 GVCN lớp</t>
  </si>
  <si>
    <t>Tổng số GVCN lớp
đăng ký thi</t>
  </si>
  <si>
    <t>Nguyễn Văn</t>
  </si>
  <si>
    <t>A</t>
  </si>
  <si>
    <t>B</t>
  </si>
  <si>
    <t>C</t>
  </si>
  <si>
    <t xml:space="preserve">Nguyễn Văn </t>
  </si>
  <si>
    <t>D</t>
  </si>
  <si>
    <t>E</t>
  </si>
  <si>
    <t xml:space="preserve">THỐNG KÊ KẾT QUẢ BÌNH BẦU GVCN GIỎI CẤP TRƯỜNG </t>
  </si>
  <si>
    <t>Nguyễn Văn 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</si>
</sst>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quot; điểm&quot;"/>
    <numFmt numFmtId="166" formatCode="0\ &quot; đ &quot;"/>
    <numFmt numFmtId="167" formatCode="0.0"/>
  </numFmts>
  <fonts count="22">
    <font>
      <sz val="12"/>
      <name val="Times New Roman"/>
      <family val="0"/>
    </font>
    <font>
      <b/>
      <sz val="12"/>
      <name val="Times New Roman"/>
      <family val="1"/>
    </font>
    <font>
      <i/>
      <sz val="12"/>
      <name val="Times New Roman"/>
      <family val="1"/>
    </font>
    <font>
      <b/>
      <sz val="16"/>
      <name val="Times New Roman"/>
      <family val="1"/>
    </font>
    <font>
      <b/>
      <i/>
      <sz val="16"/>
      <name val="Times New Roman"/>
      <family val="1"/>
    </font>
    <font>
      <b/>
      <sz val="18"/>
      <name val="Times New Roman"/>
      <family val="1"/>
    </font>
    <font>
      <sz val="8"/>
      <name val="Times New Roman"/>
      <family val="0"/>
    </font>
    <font>
      <b/>
      <sz val="16"/>
      <color indexed="10"/>
      <name val="Times New Roman"/>
      <family val="1"/>
    </font>
    <font>
      <b/>
      <sz val="12"/>
      <color indexed="10"/>
      <name val="Times New Roman"/>
      <family val="1"/>
    </font>
    <font>
      <sz val="12"/>
      <color indexed="10"/>
      <name val="Times New Roman"/>
      <family val="0"/>
    </font>
    <font>
      <sz val="10"/>
      <name val="Times New Roman"/>
      <family val="1"/>
    </font>
    <font>
      <b/>
      <sz val="8"/>
      <name val="Times New Roman"/>
      <family val="1"/>
    </font>
    <font>
      <sz val="18"/>
      <name val="Times New Roman"/>
      <family val="1"/>
    </font>
    <font>
      <b/>
      <sz val="14"/>
      <color indexed="10"/>
      <name val="Times New Roman"/>
      <family val="1"/>
    </font>
    <font>
      <sz val="8"/>
      <name val="Tahoma"/>
      <family val="0"/>
    </font>
    <font>
      <sz val="16"/>
      <name val="Times New Roman"/>
      <family val="0"/>
    </font>
    <font>
      <b/>
      <sz val="16"/>
      <color indexed="12"/>
      <name val="Times New Roman"/>
      <family val="0"/>
    </font>
    <font>
      <b/>
      <sz val="22"/>
      <name val="Times New Roman"/>
      <family val="1"/>
    </font>
    <font>
      <b/>
      <sz val="12"/>
      <color indexed="12"/>
      <name val="Times New Roman"/>
      <family val="1"/>
    </font>
    <font>
      <b/>
      <i/>
      <sz val="12"/>
      <name val="Times New Roman"/>
      <family val="1"/>
    </font>
    <font>
      <b/>
      <sz val="14"/>
      <name val="Times New Roman"/>
      <family val="1"/>
    </font>
    <font>
      <b/>
      <sz val="11"/>
      <color indexed="10"/>
      <name val="Times New Roman"/>
      <family val="1"/>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164" fontId="2" fillId="0" borderId="1" xfId="19" applyNumberFormat="1" applyFont="1" applyBorder="1" applyAlignment="1" applyProtection="1">
      <alignment/>
      <protection hidden="1"/>
    </xf>
    <xf numFmtId="0" fontId="3" fillId="0" borderId="1" xfId="0" applyFont="1" applyBorder="1" applyAlignment="1" applyProtection="1">
      <alignment horizontal="center" vertical="center"/>
      <protection hidden="1"/>
    </xf>
    <xf numFmtId="164" fontId="4" fillId="0" borderId="1" xfId="19" applyNumberFormat="1" applyFont="1" applyBorder="1" applyAlignment="1" applyProtection="1">
      <alignment vertical="center"/>
      <protection hidden="1"/>
    </xf>
    <xf numFmtId="0" fontId="0" fillId="0" borderId="0" xfId="0" applyAlignment="1" applyProtection="1">
      <alignment vertical="center"/>
      <protection hidden="1"/>
    </xf>
    <xf numFmtId="0" fontId="1" fillId="0" borderId="0" xfId="0" applyFont="1" applyFill="1" applyBorder="1" applyAlignment="1" applyProtection="1">
      <alignment/>
      <protection hidden="1"/>
    </xf>
    <xf numFmtId="0" fontId="1" fillId="0" borderId="1" xfId="0" applyFont="1" applyBorder="1" applyAlignment="1" applyProtection="1">
      <alignment horizontal="center"/>
      <protection locked="0"/>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1" fillId="0" borderId="0" xfId="0" applyFont="1" applyBorder="1" applyAlignment="1" applyProtection="1">
      <alignment/>
      <protection hidden="1"/>
    </xf>
    <xf numFmtId="0" fontId="12" fillId="0" borderId="0" xfId="0" applyFont="1" applyAlignment="1" applyProtection="1">
      <alignment/>
      <protection hidden="1"/>
    </xf>
    <xf numFmtId="0" fontId="1" fillId="0" borderId="0" xfId="0" applyFont="1" applyAlignment="1" applyProtection="1">
      <alignment/>
      <protection hidden="1"/>
    </xf>
    <xf numFmtId="0" fontId="10" fillId="0" borderId="0" xfId="0" applyFont="1" applyAlignment="1" applyProtection="1">
      <alignment horizontal="center"/>
      <protection hidden="1"/>
    </xf>
    <xf numFmtId="166" fontId="0" fillId="0" borderId="0" xfId="0" applyNumberFormat="1" applyAlignment="1" applyProtection="1">
      <alignment horizont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protection locked="0"/>
    </xf>
    <xf numFmtId="0" fontId="1" fillId="0" borderId="3" xfId="0" applyFont="1" applyBorder="1" applyAlignment="1" applyProtection="1">
      <alignment/>
      <protection locked="0"/>
    </xf>
    <xf numFmtId="0" fontId="10" fillId="0" borderId="3" xfId="0" applyFont="1" applyBorder="1" applyAlignment="1" applyProtection="1">
      <alignment horizontal="center"/>
      <protection locked="0"/>
    </xf>
    <xf numFmtId="0" fontId="1" fillId="0" borderId="0" xfId="0" applyFont="1" applyAlignment="1" applyProtection="1">
      <alignment horizontal="right"/>
      <protection hidden="1"/>
    </xf>
    <xf numFmtId="0" fontId="0" fillId="0" borderId="0" xfId="0" applyFont="1" applyAlignment="1" applyProtection="1">
      <alignment/>
      <protection hidden="1"/>
    </xf>
    <xf numFmtId="0" fontId="1" fillId="2" borderId="1" xfId="0"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0" fontId="13" fillId="0" borderId="0" xfId="0" applyFont="1" applyFill="1" applyAlignment="1" applyProtection="1">
      <alignment/>
      <protection hidden="1"/>
    </xf>
    <xf numFmtId="0" fontId="8" fillId="0" borderId="1"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19" fillId="0" borderId="0" xfId="0" applyFont="1" applyAlignment="1" applyProtection="1">
      <alignment/>
      <protection hidden="1"/>
    </xf>
    <xf numFmtId="0" fontId="2" fillId="0" borderId="2" xfId="0" applyFont="1" applyBorder="1" applyAlignment="1" applyProtection="1">
      <alignment horizontal="center"/>
      <protection hidden="1"/>
    </xf>
    <xf numFmtId="164" fontId="19" fillId="0" borderId="0" xfId="19" applyNumberFormat="1" applyFont="1" applyAlignment="1" applyProtection="1">
      <alignment horizontal="center"/>
      <protection hidden="1"/>
    </xf>
    <xf numFmtId="0" fontId="13" fillId="0" borderId="0" xfId="0" applyFont="1" applyFill="1" applyAlignment="1" applyProtection="1">
      <alignment horizontal="center"/>
      <protection hidden="1"/>
    </xf>
    <xf numFmtId="0" fontId="20" fillId="2" borderId="1" xfId="0" applyFont="1" applyFill="1" applyBorder="1" applyAlignment="1" applyProtection="1">
      <alignment horizontal="center" vertical="center"/>
      <protection hidden="1"/>
    </xf>
    <xf numFmtId="166" fontId="20" fillId="2" borderId="1" xfId="0" applyNumberFormat="1" applyFont="1" applyFill="1" applyBorder="1" applyAlignment="1" applyProtection="1">
      <alignment horizontal="center" vertical="center" wrapText="1"/>
      <protection hidden="1"/>
    </xf>
    <xf numFmtId="166" fontId="20" fillId="2" borderId="4" xfId="0" applyNumberFormat="1" applyFont="1" applyFill="1" applyBorder="1" applyAlignment="1" applyProtection="1">
      <alignment horizontal="center" vertical="center"/>
      <protection hidden="1"/>
    </xf>
    <xf numFmtId="167" fontId="0" fillId="0" borderId="1" xfId="0" applyNumberFormat="1" applyBorder="1" applyAlignment="1" applyProtection="1">
      <alignment horizontal="center"/>
      <protection locked="0"/>
    </xf>
    <xf numFmtId="167" fontId="20" fillId="0" borderId="1" xfId="0" applyNumberFormat="1" applyFont="1" applyBorder="1" applyAlignment="1" applyProtection="1">
      <alignment horizontal="center"/>
      <protection hidden="1"/>
    </xf>
    <xf numFmtId="0" fontId="18" fillId="3" borderId="0" xfId="0" applyFont="1" applyFill="1" applyAlignment="1" applyProtection="1">
      <alignment horizontal="center" vertical="center"/>
      <protection hidden="1"/>
    </xf>
    <xf numFmtId="0" fontId="5" fillId="0" borderId="0" xfId="0" applyFont="1" applyAlignment="1" applyProtection="1">
      <alignment horizontal="center"/>
      <protection locked="0"/>
    </xf>
    <xf numFmtId="0" fontId="8" fillId="3" borderId="0" xfId="0" applyFont="1" applyFill="1" applyAlignment="1" applyProtection="1">
      <alignment horizontal="center"/>
      <protection hidden="1"/>
    </xf>
    <xf numFmtId="0" fontId="1" fillId="2" borderId="0" xfId="0" applyFont="1" applyFill="1" applyAlignment="1" applyProtection="1">
      <alignment horizontal="center"/>
      <protection locked="0"/>
    </xf>
    <xf numFmtId="0" fontId="5" fillId="0" borderId="0" xfId="0" applyFont="1" applyAlignment="1" applyProtection="1">
      <alignment horizontal="center"/>
      <protection hidden="1"/>
    </xf>
    <xf numFmtId="0" fontId="1"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166" fontId="11" fillId="0" borderId="0" xfId="0" applyNumberFormat="1" applyFont="1" applyAlignment="1" applyProtection="1">
      <alignment horizontal="left"/>
      <protection hidden="1"/>
    </xf>
    <xf numFmtId="0" fontId="1" fillId="0" borderId="0" xfId="0" applyFont="1" applyAlignment="1" applyProtection="1">
      <alignment horizontal="center"/>
      <protection hidden="1"/>
    </xf>
    <xf numFmtId="0" fontId="21" fillId="0" borderId="0" xfId="0" applyFont="1" applyFill="1" applyAlignment="1" applyProtection="1">
      <alignment horizontal="center"/>
      <protection hidden="1"/>
    </xf>
    <xf numFmtId="0" fontId="1" fillId="2" borderId="2"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hidden="1"/>
    </xf>
    <xf numFmtId="0" fontId="15" fillId="0" borderId="0" xfId="0" applyFont="1" applyAlignment="1" applyProtection="1">
      <alignment horizontal="left"/>
      <protection hidden="1"/>
    </xf>
    <xf numFmtId="0" fontId="16" fillId="0" borderId="0" xfId="0" applyFont="1" applyAlignment="1" applyProtection="1">
      <alignment horizontal="left"/>
      <protection hidden="1"/>
    </xf>
    <xf numFmtId="0" fontId="1"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0" fillId="0" borderId="0" xfId="0"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dxfs count="7">
    <dxf>
      <font>
        <color rgb="FFFF0000"/>
      </font>
      <border/>
    </dxf>
    <dxf>
      <fill>
        <patternFill>
          <bgColor rgb="FFFFFF99"/>
        </patternFill>
      </fill>
      <border/>
    </dxf>
    <dxf>
      <font>
        <b/>
        <i val="0"/>
        <color rgb="FFFF0000"/>
      </font>
      <border/>
    </dxf>
    <dxf>
      <font>
        <b/>
        <i val="0"/>
        <color rgb="FF0000FF"/>
      </font>
      <border/>
    </dxf>
    <dxf>
      <font>
        <b/>
        <i val="0"/>
        <color rgb="FFFF0000"/>
      </font>
      <fill>
        <patternFill>
          <bgColor rgb="FFFF0000"/>
        </patternFill>
      </fill>
      <border/>
    </dxf>
    <dxf>
      <fill>
        <patternFill>
          <bgColor rgb="FFFFFF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NHSACH!B6" /><Relationship Id="rId2" Type="http://schemas.openxmlformats.org/officeDocument/2006/relationships/hyperlink" Target="#THONGKE!B6"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copy" /><Relationship Id="rId2" Type="http://schemas.openxmlformats.org/officeDocument/2006/relationships/hyperlink" Target="#trangchinh!A1" /><Relationship Id="rId3" Type="http://schemas.openxmlformats.org/officeDocument/2006/relationships/hyperlink" Target="#xoadanhsach" /><Relationship Id="rId4" Type="http://schemas.openxmlformats.org/officeDocument/2006/relationships/hyperlink" Target="#copy" /></Relationships>
</file>

<file path=xl/drawings/_rels/drawing3.xml.rels><?xml version="1.0" encoding="utf-8" standalone="yes"?><Relationships xmlns="http://schemas.openxmlformats.org/package/2006/relationships"><Relationship Id="rId1" Type="http://schemas.openxmlformats.org/officeDocument/2006/relationships/hyperlink" Target="#xoanhanh" /><Relationship Id="rId2" Type="http://schemas.openxmlformats.org/officeDocument/2006/relationships/hyperlink" Target="#trangchinh!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0</xdr:row>
      <xdr:rowOff>190500</xdr:rowOff>
    </xdr:from>
    <xdr:to>
      <xdr:col>12</xdr:col>
      <xdr:colOff>666750</xdr:colOff>
      <xdr:row>6</xdr:row>
      <xdr:rowOff>152400</xdr:rowOff>
    </xdr:to>
    <xdr:sp>
      <xdr:nvSpPr>
        <xdr:cNvPr id="1" name="Rectangle 1"/>
        <xdr:cNvSpPr>
          <a:spLocks/>
        </xdr:cNvSpPr>
      </xdr:nvSpPr>
      <xdr:spPr>
        <a:xfrm>
          <a:off x="2028825" y="190500"/>
          <a:ext cx="7820025" cy="1162050"/>
        </a:xfrm>
        <a:prstGeom prst="roundRect">
          <a:avLst/>
        </a:prstGeom>
        <a:solidFill>
          <a:srgbClr val="CCFFFF"/>
        </a:solidFill>
        <a:ln w="9525" cmpd="sng">
          <a:noFill/>
        </a:ln>
      </xdr:spPr>
      <xdr:txBody>
        <a:bodyPr vertOverflow="clip" wrap="square"/>
        <a:p>
          <a:pPr algn="ctr">
            <a:defRPr/>
          </a:pPr>
          <a:r>
            <a:rPr lang="en-US" cap="none" sz="2200" b="1" i="0" u="none" baseline="0">
              <a:latin typeface="Times New Roman"/>
              <a:ea typeface="Times New Roman"/>
              <a:cs typeface="Times New Roman"/>
            </a:rPr>
            <a:t>BÁO CÁO KẾT QUẢ
 BÌNH BẦU GIÁO VIÊN CHỦ NHIỆM GIỎI CẤP TRƯỜNG
</a:t>
          </a:r>
          <a:r>
            <a:rPr lang="en-US" cap="none" sz="1600" b="1" i="0" u="none" baseline="0">
              <a:latin typeface="Times New Roman"/>
              <a:ea typeface="Times New Roman"/>
              <a:cs typeface="Times New Roman"/>
            </a:rPr>
            <a:t>Thực hiện theo Thông tư 43/2012/TT-BGDĐT ngày 26 /11/2012</a:t>
          </a:r>
        </a:p>
      </xdr:txBody>
    </xdr:sp>
    <xdr:clientData/>
  </xdr:twoCellAnchor>
  <xdr:twoCellAnchor>
    <xdr:from>
      <xdr:col>3</xdr:col>
      <xdr:colOff>0</xdr:colOff>
      <xdr:row>11</xdr:row>
      <xdr:rowOff>28575</xdr:rowOff>
    </xdr:from>
    <xdr:to>
      <xdr:col>7</xdr:col>
      <xdr:colOff>247650</xdr:colOff>
      <xdr:row>14</xdr:row>
      <xdr:rowOff>152400</xdr:rowOff>
    </xdr:to>
    <xdr:sp>
      <xdr:nvSpPr>
        <xdr:cNvPr id="2" name="Rectangle 3">
          <a:hlinkClick r:id="rId1"/>
        </xdr:cNvPr>
        <xdr:cNvSpPr>
          <a:spLocks/>
        </xdr:cNvSpPr>
      </xdr:nvSpPr>
      <xdr:spPr>
        <a:xfrm>
          <a:off x="2057400" y="2400300"/>
          <a:ext cx="3371850" cy="723900"/>
        </a:xfrm>
        <a:prstGeom prst="roundRect">
          <a:avLst/>
        </a:prstGeom>
        <a:solidFill>
          <a:srgbClr val="00FF00"/>
        </a:solidFill>
        <a:ln w="9525" cmpd="sng">
          <a:noFill/>
        </a:ln>
      </xdr:spPr>
      <xdr:txBody>
        <a:bodyPr vertOverflow="clip" wrap="square"/>
        <a:p>
          <a:pPr algn="ctr">
            <a:defRPr/>
          </a:pPr>
          <a:r>
            <a:rPr lang="en-US" cap="none" sz="1600" b="1" i="0" u="none" baseline="0">
              <a:latin typeface="Times New Roman"/>
              <a:ea typeface="Times New Roman"/>
              <a:cs typeface="Times New Roman"/>
            </a:rPr>
            <a:t>NHẬP DANH SÁCH VÀ KẾT QUẢ
GVCN THAM GIA BÌNH BẦU </a:t>
          </a:r>
        </a:p>
      </xdr:txBody>
    </xdr:sp>
    <xdr:clientData/>
  </xdr:twoCellAnchor>
  <xdr:twoCellAnchor>
    <xdr:from>
      <xdr:col>7</xdr:col>
      <xdr:colOff>771525</xdr:colOff>
      <xdr:row>11</xdr:row>
      <xdr:rowOff>57150</xdr:rowOff>
    </xdr:from>
    <xdr:to>
      <xdr:col>12</xdr:col>
      <xdr:colOff>647700</xdr:colOff>
      <xdr:row>14</xdr:row>
      <xdr:rowOff>190500</xdr:rowOff>
    </xdr:to>
    <xdr:sp>
      <xdr:nvSpPr>
        <xdr:cNvPr id="3" name="Rectangle 4">
          <a:hlinkClick r:id="rId2"/>
        </xdr:cNvPr>
        <xdr:cNvSpPr>
          <a:spLocks/>
        </xdr:cNvSpPr>
      </xdr:nvSpPr>
      <xdr:spPr>
        <a:xfrm>
          <a:off x="5953125" y="2428875"/>
          <a:ext cx="3876675" cy="733425"/>
        </a:xfrm>
        <a:prstGeom prst="roundRect">
          <a:avLst/>
        </a:prstGeom>
        <a:solidFill>
          <a:srgbClr val="FFFF99"/>
        </a:solidFill>
        <a:ln w="9525" cmpd="sng">
          <a:noFill/>
        </a:ln>
      </xdr:spPr>
      <xdr:txBody>
        <a:bodyPr vertOverflow="clip" wrap="square"/>
        <a:p>
          <a:pPr algn="ctr">
            <a:defRPr/>
          </a:pPr>
          <a:r>
            <a:rPr lang="en-US" cap="none" sz="1600" b="1" i="0" u="none" baseline="0">
              <a:latin typeface="Times New Roman"/>
              <a:ea typeface="Times New Roman"/>
              <a:cs typeface="Times New Roman"/>
            </a:rPr>
            <a:t>NHẬP SỐ LIỆU GVCN TOÀN TRƯỜNG
VÀ XEM THỐNG KÊ ( tự cập nhật )</a:t>
          </a:r>
        </a:p>
      </xdr:txBody>
    </xdr:sp>
    <xdr:clientData/>
  </xdr:twoCellAnchor>
  <xdr:twoCellAnchor>
    <xdr:from>
      <xdr:col>0</xdr:col>
      <xdr:colOff>238125</xdr:colOff>
      <xdr:row>0</xdr:row>
      <xdr:rowOff>85725</xdr:rowOff>
    </xdr:from>
    <xdr:to>
      <xdr:col>15</xdr:col>
      <xdr:colOff>314325</xdr:colOff>
      <xdr:row>24</xdr:row>
      <xdr:rowOff>57150</xdr:rowOff>
    </xdr:to>
    <xdr:sp>
      <xdr:nvSpPr>
        <xdr:cNvPr id="4" name="Rectangle 8"/>
        <xdr:cNvSpPr>
          <a:spLocks/>
        </xdr:cNvSpPr>
      </xdr:nvSpPr>
      <xdr:spPr>
        <a:xfrm>
          <a:off x="238125" y="85725"/>
          <a:ext cx="11315700" cy="5076825"/>
        </a:xfrm>
        <a:prstGeom prst="rect">
          <a:avLst/>
        </a:prstGeom>
        <a:noFill/>
        <a:ln w="57150" cmpd="thinThick">
          <a:solidFill>
            <a:srgbClr val="0000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13</xdr:col>
      <xdr:colOff>161925</xdr:colOff>
      <xdr:row>18</xdr:row>
      <xdr:rowOff>28575</xdr:rowOff>
    </xdr:from>
    <xdr:to>
      <xdr:col>15</xdr:col>
      <xdr:colOff>180975</xdr:colOff>
      <xdr:row>23</xdr:row>
      <xdr:rowOff>133350</xdr:rowOff>
    </xdr:to>
    <xdr:pic>
      <xdr:nvPicPr>
        <xdr:cNvPr id="5" name="Picture 9"/>
        <xdr:cNvPicPr preferRelativeResize="1">
          <a:picLocks noChangeAspect="1"/>
        </xdr:cNvPicPr>
      </xdr:nvPicPr>
      <xdr:blipFill>
        <a:blip r:embed="rId3"/>
        <a:stretch>
          <a:fillRect/>
        </a:stretch>
      </xdr:blipFill>
      <xdr:spPr>
        <a:xfrm>
          <a:off x="10029825" y="3800475"/>
          <a:ext cx="139065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1457325</xdr:colOff>
      <xdr:row>0</xdr:row>
      <xdr:rowOff>85725</xdr:rowOff>
    </xdr:from>
    <xdr:to>
      <xdr:col>10</xdr:col>
      <xdr:colOff>1752600</xdr:colOff>
      <xdr:row>1</xdr:row>
      <xdr:rowOff>28575</xdr:rowOff>
    </xdr:to>
    <xdr:sp>
      <xdr:nvSpPr>
        <xdr:cNvPr id="1" name="Rectangle 39">
          <a:hlinkClick r:id="rId1"/>
        </xdr:cNvPr>
        <xdr:cNvSpPr>
          <a:spLocks/>
        </xdr:cNvSpPr>
      </xdr:nvSpPr>
      <xdr:spPr>
        <a:xfrm>
          <a:off x="10477500" y="85725"/>
          <a:ext cx="295275" cy="238125"/>
        </a:xfrm>
        <a:prstGeom prst="rect">
          <a:avLst/>
        </a:prstGeom>
        <a:solidFill>
          <a:srgbClr val="00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523875</xdr:colOff>
      <xdr:row>0</xdr:row>
      <xdr:rowOff>247650</xdr:rowOff>
    </xdr:from>
    <xdr:to>
      <xdr:col>1</xdr:col>
      <xdr:colOff>933450</xdr:colOff>
      <xdr:row>2</xdr:row>
      <xdr:rowOff>38100</xdr:rowOff>
    </xdr:to>
    <xdr:sp>
      <xdr:nvSpPr>
        <xdr:cNvPr id="2" name="AutoShape 48">
          <a:hlinkClick r:id="rId2"/>
        </xdr:cNvPr>
        <xdr:cNvSpPr>
          <a:spLocks/>
        </xdr:cNvSpPr>
      </xdr:nvSpPr>
      <xdr:spPr>
        <a:xfrm>
          <a:off x="885825" y="247650"/>
          <a:ext cx="409575" cy="342900"/>
        </a:xfrm>
        <a:prstGeom prst="leftArrow">
          <a:avLst/>
        </a:prstGeom>
        <a:solidFill>
          <a:srgbClr val="00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314325</xdr:colOff>
      <xdr:row>1</xdr:row>
      <xdr:rowOff>9525</xdr:rowOff>
    </xdr:from>
    <xdr:to>
      <xdr:col>1</xdr:col>
      <xdr:colOff>238125</xdr:colOff>
      <xdr:row>1</xdr:row>
      <xdr:rowOff>238125</xdr:rowOff>
    </xdr:to>
    <xdr:sp>
      <xdr:nvSpPr>
        <xdr:cNvPr id="3" name="Rectangle 57">
          <a:hlinkClick r:id="rId3"/>
        </xdr:cNvPr>
        <xdr:cNvSpPr>
          <a:spLocks/>
        </xdr:cNvSpPr>
      </xdr:nvSpPr>
      <xdr:spPr>
        <a:xfrm>
          <a:off x="314325" y="304800"/>
          <a:ext cx="285750" cy="228600"/>
        </a:xfrm>
        <a:prstGeom prst="rect">
          <a:avLst/>
        </a:prstGeom>
        <a:solidFill>
          <a:srgbClr val="FF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685800</xdr:colOff>
      <xdr:row>0</xdr:row>
      <xdr:rowOff>85725</xdr:rowOff>
    </xdr:from>
    <xdr:to>
      <xdr:col>11</xdr:col>
      <xdr:colOff>685800</xdr:colOff>
      <xdr:row>1</xdr:row>
      <xdr:rowOff>28575</xdr:rowOff>
    </xdr:to>
    <xdr:sp>
      <xdr:nvSpPr>
        <xdr:cNvPr id="4" name="Rectangle 61">
          <a:hlinkClick r:id="rId4"/>
        </xdr:cNvPr>
        <xdr:cNvSpPr>
          <a:spLocks/>
        </xdr:cNvSpPr>
      </xdr:nvSpPr>
      <xdr:spPr>
        <a:xfrm>
          <a:off x="11468100" y="85725"/>
          <a:ext cx="0" cy="238125"/>
        </a:xfrm>
        <a:prstGeom prst="rect">
          <a:avLst/>
        </a:prstGeom>
        <a:solidFill>
          <a:srgbClr val="00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38100</xdr:rowOff>
    </xdr:from>
    <xdr:to>
      <xdr:col>0</xdr:col>
      <xdr:colOff>266700</xdr:colOff>
      <xdr:row>1</xdr:row>
      <xdr:rowOff>219075</xdr:rowOff>
    </xdr:to>
    <xdr:sp>
      <xdr:nvSpPr>
        <xdr:cNvPr id="1" name="Rectangle 16">
          <a:hlinkClick r:id="rId1"/>
        </xdr:cNvPr>
        <xdr:cNvSpPr>
          <a:spLocks/>
        </xdr:cNvSpPr>
      </xdr:nvSpPr>
      <xdr:spPr>
        <a:xfrm>
          <a:off x="95250" y="323850"/>
          <a:ext cx="171450" cy="180975"/>
        </a:xfrm>
        <a:prstGeom prst="roundRect">
          <a:avLst/>
        </a:prstGeom>
        <a:solidFill>
          <a:srgbClr val="FF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390525</xdr:colOff>
      <xdr:row>0</xdr:row>
      <xdr:rowOff>266700</xdr:rowOff>
    </xdr:from>
    <xdr:to>
      <xdr:col>0</xdr:col>
      <xdr:colOff>723900</xdr:colOff>
      <xdr:row>2</xdr:row>
      <xdr:rowOff>47625</xdr:rowOff>
    </xdr:to>
    <xdr:sp>
      <xdr:nvSpPr>
        <xdr:cNvPr id="2" name="AutoShape 17">
          <a:hlinkClick r:id="rId2"/>
        </xdr:cNvPr>
        <xdr:cNvSpPr>
          <a:spLocks/>
        </xdr:cNvSpPr>
      </xdr:nvSpPr>
      <xdr:spPr>
        <a:xfrm>
          <a:off x="390525" y="266700"/>
          <a:ext cx="333375" cy="304800"/>
        </a:xfrm>
        <a:prstGeom prst="leftArrow">
          <a:avLst/>
        </a:prstGeom>
        <a:solidFill>
          <a:srgbClr val="00FF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3"/>
  <sheetViews>
    <sheetView workbookViewId="0" topLeftCell="A1">
      <selection activeCell="B10" sqref="B10"/>
    </sheetView>
  </sheetViews>
  <sheetFormatPr defaultColWidth="9.00390625" defaultRowHeight="15.75"/>
  <cols>
    <col min="1" max="1" width="16.625" style="0" customWidth="1"/>
    <col min="2" max="2" width="12.25390625" style="0" customWidth="1"/>
    <col min="3" max="3" width="23.125" style="0" customWidth="1"/>
    <col min="5" max="5" width="11.75390625" style="0" customWidth="1"/>
  </cols>
  <sheetData>
    <row r="1" spans="1:5" ht="15.75">
      <c r="A1" s="14" t="s">
        <v>4</v>
      </c>
      <c r="B1" s="24" t="s">
        <v>73</v>
      </c>
      <c r="C1" t="s">
        <v>35</v>
      </c>
      <c r="E1" t="s">
        <v>54</v>
      </c>
    </row>
    <row r="2" spans="1:5" ht="15.75">
      <c r="A2" s="14" t="s">
        <v>5</v>
      </c>
      <c r="B2" s="24" t="s">
        <v>3</v>
      </c>
      <c r="C2" t="s">
        <v>36</v>
      </c>
      <c r="E2" t="s">
        <v>55</v>
      </c>
    </row>
    <row r="3" spans="1:5" ht="15.75">
      <c r="A3" s="14" t="s">
        <v>6</v>
      </c>
      <c r="B3" s="1"/>
      <c r="C3" t="s">
        <v>37</v>
      </c>
      <c r="E3" t="s">
        <v>56</v>
      </c>
    </row>
    <row r="4" spans="1:5" ht="15.75">
      <c r="A4" s="14" t="s">
        <v>7</v>
      </c>
      <c r="B4" s="1"/>
      <c r="C4" t="s">
        <v>38</v>
      </c>
      <c r="E4" t="s">
        <v>57</v>
      </c>
    </row>
    <row r="5" spans="1:5" ht="15.75">
      <c r="A5" s="14" t="s">
        <v>8</v>
      </c>
      <c r="B5" s="1"/>
      <c r="C5" t="s">
        <v>39</v>
      </c>
      <c r="E5" t="s">
        <v>58</v>
      </c>
    </row>
    <row r="6" spans="1:5" ht="15.75">
      <c r="A6" s="14"/>
      <c r="B6" s="1"/>
      <c r="C6" t="s">
        <v>40</v>
      </c>
      <c r="E6" t="s">
        <v>59</v>
      </c>
    </row>
    <row r="7" spans="1:5" ht="15.75">
      <c r="A7" s="14"/>
      <c r="B7" s="1"/>
      <c r="C7" t="s">
        <v>41</v>
      </c>
      <c r="E7" t="s">
        <v>69</v>
      </c>
    </row>
    <row r="8" spans="1:5" ht="15.75">
      <c r="A8" s="1"/>
      <c r="B8" s="1"/>
      <c r="C8" t="s">
        <v>42</v>
      </c>
      <c r="E8" t="s">
        <v>70</v>
      </c>
    </row>
    <row r="9" spans="1:5" ht="15.75">
      <c r="A9" s="1"/>
      <c r="B9" s="1"/>
      <c r="C9" t="s">
        <v>43</v>
      </c>
      <c r="E9" t="s">
        <v>71</v>
      </c>
    </row>
    <row r="10" ht="15.75">
      <c r="C10" t="s">
        <v>44</v>
      </c>
    </row>
    <row r="11" ht="15.75">
      <c r="C11" t="s">
        <v>45</v>
      </c>
    </row>
    <row r="12" ht="15.75">
      <c r="C12" t="s">
        <v>65</v>
      </c>
    </row>
    <row r="13" ht="15.75">
      <c r="C13" t="s">
        <v>46</v>
      </c>
    </row>
    <row r="14" ht="15.75">
      <c r="C14" t="s">
        <v>47</v>
      </c>
    </row>
    <row r="15" ht="15.75">
      <c r="C15" t="s">
        <v>48</v>
      </c>
    </row>
    <row r="16" ht="15.75">
      <c r="C16" t="s">
        <v>49</v>
      </c>
    </row>
    <row r="17" ht="15.75">
      <c r="C17" t="s">
        <v>50</v>
      </c>
    </row>
    <row r="18" ht="15.75">
      <c r="C18" t="s">
        <v>66</v>
      </c>
    </row>
    <row r="19" ht="15.75">
      <c r="C19" t="s">
        <v>67</v>
      </c>
    </row>
    <row r="20" ht="15.75">
      <c r="C20" t="s">
        <v>51</v>
      </c>
    </row>
    <row r="21" ht="15.75">
      <c r="C21" t="s">
        <v>52</v>
      </c>
    </row>
    <row r="22" ht="15.75">
      <c r="C22" t="s">
        <v>53</v>
      </c>
    </row>
    <row r="23" ht="15.75">
      <c r="C23" t="s">
        <v>68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8:M28"/>
  <sheetViews>
    <sheetView showGridLines="0" tabSelected="1" workbookViewId="0" topLeftCell="A4">
      <selection activeCell="C19" sqref="C19"/>
    </sheetView>
  </sheetViews>
  <sheetFormatPr defaultColWidth="9.00390625" defaultRowHeight="15.75"/>
  <cols>
    <col min="1" max="6" width="9.00390625" style="1" customWidth="1"/>
    <col min="7" max="7" width="14.00390625" style="1" customWidth="1"/>
    <col min="8" max="8" width="12.125" style="1" customWidth="1"/>
    <col min="9" max="9" width="13.375" style="1" customWidth="1"/>
    <col min="10" max="16384" width="9.00390625" style="1" customWidth="1"/>
  </cols>
  <sheetData>
    <row r="8" spans="6:9" ht="22.5">
      <c r="F8" s="16" t="s">
        <v>60</v>
      </c>
      <c r="G8" s="40" t="s">
        <v>59</v>
      </c>
      <c r="H8" s="40"/>
      <c r="I8" s="40"/>
    </row>
    <row r="9" spans="6:9" ht="22.5">
      <c r="F9" s="16" t="s">
        <v>61</v>
      </c>
      <c r="G9" s="40" t="s">
        <v>49</v>
      </c>
      <c r="H9" s="40"/>
      <c r="I9" s="40"/>
    </row>
    <row r="17" spans="4:13" ht="15.75">
      <c r="D17" s="41" t="str">
        <f>IF(DANHSACH!B6="","Hãy bắt đầu nhập danh sách GV đầu tiên ",DANHSACH!J2)</f>
        <v>Tổng cộng có   5 GVCN bình bầu cấp trường</v>
      </c>
      <c r="E17" s="41"/>
      <c r="F17" s="41"/>
      <c r="G17" s="41"/>
      <c r="I17" s="41" t="str">
        <f>IF(THONGKE!B6="","Hãy nhập vào cột Tổng số GVCN của từng khối ",THONGKE!B13)</f>
        <v>Hãy nhập vào cột Tổng số GVCN của từng khối </v>
      </c>
      <c r="J17" s="41"/>
      <c r="K17" s="41"/>
      <c r="L17" s="41"/>
      <c r="M17" s="41"/>
    </row>
    <row r="19" spans="4:13" ht="26.25" customHeight="1">
      <c r="D19" s="39" t="str">
        <f>IF(AND(LEFT(D17,4)="tổng",I17="hoàn thành"),"Báo cáo kết quả đã hoàn thành, vui lòng kiểm tra lại số liệu lần cuối trước khi gởi file này qua email ","Báo cáo chưa hoàn thành, chưa gởi được qua email ! Vui lòng kiểm tra lại dữ liệu.")</f>
        <v>Báo cáo chưa hoàn thành, chưa gởi được qua email ! Vui lòng kiểm tra lại dữ liệu.</v>
      </c>
      <c r="E19" s="39"/>
      <c r="F19" s="39"/>
      <c r="G19" s="39"/>
      <c r="H19" s="39"/>
      <c r="I19" s="39"/>
      <c r="J19" s="39"/>
      <c r="K19" s="39"/>
      <c r="L19" s="39"/>
      <c r="M19" s="39"/>
    </row>
    <row r="20" ht="15.75"/>
    <row r="21" ht="15.75"/>
    <row r="22" ht="15.75"/>
    <row r="23" spans="10:13" ht="15.75">
      <c r="J23" s="30" t="s">
        <v>62</v>
      </c>
      <c r="K23" s="30"/>
      <c r="L23" s="30"/>
      <c r="M23" s="30"/>
    </row>
    <row r="24" ht="15.75"/>
    <row r="28" ht="26.25" customHeight="1" hidden="1">
      <c r="A28" s="1" t="str">
        <f>IF(RIGHT(D19,1)=".","Chưa hoàn thành","Hoàn thành")</f>
        <v>Chưa hoàn thành</v>
      </c>
    </row>
  </sheetData>
  <sheetProtection password="CDAC" sheet="1" objects="1" scenarios="1"/>
  <mergeCells count="5">
    <mergeCell ref="D19:M19"/>
    <mergeCell ref="G9:I9"/>
    <mergeCell ref="G8:I8"/>
    <mergeCell ref="D17:G17"/>
    <mergeCell ref="I17:M17"/>
  </mergeCells>
  <dataValidations count="2">
    <dataValidation type="list" allowBlank="1" showInputMessage="1" showErrorMessage="1" errorTitle="Chon truong" error="Dữ liệu không hợp lệ&#10;Vui lòng bấm vào để chọn đúng trường." sqref="G9:I9">
      <formula1>truong</formula1>
    </dataValidation>
    <dataValidation type="list" allowBlank="1" showInputMessage="1" showErrorMessage="1" errorTitle="Chọn năm học" error="Dữ liệu không hợp lệ&#10;Vui lòng bấm vào để chọn năm học ." sqref="G8:I8">
      <formula1>namhoc</formula1>
    </dataValidation>
  </dataValidations>
  <printOptions/>
  <pageMargins left="0.75" right="0.75" top="1" bottom="1" header="0.5" footer="0.5"/>
  <pageSetup horizontalDpi="180" verticalDpi="18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M39"/>
  <sheetViews>
    <sheetView showGridLines="0" workbookViewId="0" topLeftCell="A1">
      <selection activeCell="B6" sqref="B6"/>
    </sheetView>
  </sheetViews>
  <sheetFormatPr defaultColWidth="9.00390625" defaultRowHeight="15.75"/>
  <cols>
    <col min="1" max="1" width="4.75390625" style="1" customWidth="1"/>
    <col min="2" max="2" width="17.50390625" style="1" customWidth="1"/>
    <col min="3" max="3" width="11.25390625" style="16" customWidth="1"/>
    <col min="4" max="4" width="10.00390625" style="17" customWidth="1"/>
    <col min="5" max="5" width="12.00390625" style="2" customWidth="1"/>
    <col min="6" max="6" width="13.00390625" style="2" customWidth="1"/>
    <col min="7" max="8" width="12.625" style="18" customWidth="1"/>
    <col min="9" max="9" width="13.625" style="18" customWidth="1"/>
    <col min="10" max="10" width="11.00390625" style="2" customWidth="1"/>
    <col min="11" max="11" width="23.125" style="1" customWidth="1"/>
    <col min="12" max="12" width="9.00390625" style="1" customWidth="1"/>
    <col min="13" max="13" width="8.375" style="1" hidden="1" customWidth="1"/>
    <col min="14" max="14" width="11.50390625" style="1" customWidth="1"/>
    <col min="15" max="16384" width="9.00390625" style="1" customWidth="1"/>
  </cols>
  <sheetData>
    <row r="1" spans="1:11" s="15" customFormat="1" ht="23.25">
      <c r="A1" s="43" t="s">
        <v>85</v>
      </c>
      <c r="B1" s="43"/>
      <c r="C1" s="43"/>
      <c r="D1" s="43"/>
      <c r="E1" s="43"/>
      <c r="F1" s="43"/>
      <c r="G1" s="43"/>
      <c r="H1" s="43"/>
      <c r="I1" s="43"/>
      <c r="J1" s="43"/>
      <c r="K1" s="43"/>
    </row>
    <row r="2" spans="4:12" ht="20.25" customHeight="1">
      <c r="D2" s="48" t="s">
        <v>9</v>
      </c>
      <c r="E2" s="48"/>
      <c r="F2" s="49" t="str">
        <f>trangchinh!G9</f>
        <v>Tiểu học Cam Phước Đông 2</v>
      </c>
      <c r="G2" s="49"/>
      <c r="H2" s="33"/>
      <c r="J2" s="47" t="str">
        <f>"Tổng cộng có   "&amp;COUNTA(C6:C37)&amp;" GVCN bình bầu cấp trường"</f>
        <v>Tổng cộng có   5 GVCN bình bầu cấp trường</v>
      </c>
      <c r="K2" s="47"/>
      <c r="L2" s="47"/>
    </row>
    <row r="4" spans="1:12" ht="30.75" customHeight="1">
      <c r="A4" s="50" t="s">
        <v>29</v>
      </c>
      <c r="B4" s="51" t="s">
        <v>30</v>
      </c>
      <c r="C4" s="53" t="s">
        <v>31</v>
      </c>
      <c r="D4" s="55" t="s">
        <v>72</v>
      </c>
      <c r="E4" s="34" t="s">
        <v>74</v>
      </c>
      <c r="F4" s="34" t="s">
        <v>75</v>
      </c>
      <c r="G4" s="35" t="s">
        <v>76</v>
      </c>
      <c r="H4" s="35" t="s">
        <v>77</v>
      </c>
      <c r="I4" s="36" t="s">
        <v>78</v>
      </c>
      <c r="J4" s="44" t="s">
        <v>83</v>
      </c>
      <c r="K4" s="45" t="s">
        <v>84</v>
      </c>
      <c r="L4" s="19"/>
    </row>
    <row r="5" spans="1:12" ht="15.75">
      <c r="A5" s="50"/>
      <c r="B5" s="52"/>
      <c r="C5" s="54"/>
      <c r="D5" s="56"/>
      <c r="E5" s="25" t="s">
        <v>79</v>
      </c>
      <c r="F5" s="25" t="s">
        <v>64</v>
      </c>
      <c r="G5" s="26" t="s">
        <v>80</v>
      </c>
      <c r="H5" s="26" t="s">
        <v>81</v>
      </c>
      <c r="I5" s="26" t="s">
        <v>82</v>
      </c>
      <c r="J5" s="44"/>
      <c r="K5" s="45"/>
      <c r="L5" s="19"/>
    </row>
    <row r="6" spans="1:13" ht="18.75">
      <c r="A6" s="31">
        <v>1</v>
      </c>
      <c r="B6" s="20" t="s">
        <v>88</v>
      </c>
      <c r="C6" s="21" t="s">
        <v>89</v>
      </c>
      <c r="D6" s="22" t="s">
        <v>4</v>
      </c>
      <c r="E6" s="37">
        <v>8</v>
      </c>
      <c r="F6" s="37">
        <v>8</v>
      </c>
      <c r="G6" s="37">
        <v>8</v>
      </c>
      <c r="H6" s="37">
        <v>10</v>
      </c>
      <c r="I6" s="37">
        <v>7</v>
      </c>
      <c r="J6" s="38">
        <f>IF(E6="","",SUM(E6:I6))</f>
        <v>41</v>
      </c>
      <c r="K6" s="5" t="str">
        <f>IF(B6="","",IF(AND(B6&lt;&gt;"",AND(J6&gt;=40,AND(E6&gt;=8,F6&gt;=8,G6&gt;=8,H6&gt;=8,I6&gt;=8))),"Công nhận","Chưa đạt"))</f>
        <v>Chưa đạt</v>
      </c>
      <c r="M6" s="1" t="str">
        <f>IF(AND(D6="gvcn lớp 1",K6="công nhận"),"đạt 1",IF(AND(D6="gvcn lớp 2",K6="công nhận"),"đạt 2",IF(AND(D6="gvcn lớp 3",K6="công nhận"),"đạt 3",IF(AND(D6="gvcn lớp 4",K6="công nhận"),"đạt 4",IF(AND(D6="gvcn lớp 5",K6="công nhận"),"đạt 5"," ")))))</f>
        <v> </v>
      </c>
    </row>
    <row r="7" spans="1:13" ht="18.75">
      <c r="A7" s="31">
        <v>2</v>
      </c>
      <c r="B7" s="20" t="s">
        <v>92</v>
      </c>
      <c r="C7" s="21" t="s">
        <v>90</v>
      </c>
      <c r="D7" s="22" t="s">
        <v>5</v>
      </c>
      <c r="E7" s="37">
        <v>8</v>
      </c>
      <c r="F7" s="37">
        <v>8</v>
      </c>
      <c r="G7" s="37">
        <v>10</v>
      </c>
      <c r="H7" s="37">
        <v>8</v>
      </c>
      <c r="I7" s="37">
        <v>8</v>
      </c>
      <c r="J7" s="38">
        <f aca="true" t="shared" si="0" ref="J7:J37">IF(E7="","",SUM(E7:I7))</f>
        <v>42</v>
      </c>
      <c r="K7" s="5" t="str">
        <f aca="true" t="shared" si="1" ref="K7:K37">IF(B7="","",IF(AND(B7&lt;&gt;"",AND(J7&gt;=40,AND(E7&gt;=8,F7&gt;=8,G7&gt;=8,H7&gt;=8,I7&gt;=8))),"Công nhận","Chưa đạt"))</f>
        <v>Công nhận</v>
      </c>
      <c r="M7" s="1" t="str">
        <f aca="true" t="shared" si="2" ref="M7:M37">IF(AND(D7="gvcn lớp 1",K7="công nhận"),"đạt 1",IF(AND(D7="gvcn lớp 2",K7="công nhận"),"đạt 2",IF(AND(D7="gvcn lớp 3",K7="công nhận"),"đạt 3",IF(AND(D7="gvcn lớp 4",K7="công nhận"),"đạt 4",IF(AND(D7="gvcn lớp 5",K7="công nhận"),"đạt 5"," ")))))</f>
        <v>đạt 2</v>
      </c>
    </row>
    <row r="8" spans="1:13" ht="18.75">
      <c r="A8" s="31">
        <v>3</v>
      </c>
      <c r="B8" s="20" t="s">
        <v>88</v>
      </c>
      <c r="C8" s="21" t="s">
        <v>91</v>
      </c>
      <c r="D8" s="22" t="s">
        <v>6</v>
      </c>
      <c r="E8" s="37">
        <v>10</v>
      </c>
      <c r="F8" s="37">
        <v>8</v>
      </c>
      <c r="G8" s="37">
        <v>8</v>
      </c>
      <c r="H8" s="37">
        <v>8</v>
      </c>
      <c r="I8" s="37">
        <v>8</v>
      </c>
      <c r="J8" s="38">
        <f t="shared" si="0"/>
        <v>42</v>
      </c>
      <c r="K8" s="5" t="str">
        <f t="shared" si="1"/>
        <v>Công nhận</v>
      </c>
      <c r="M8" s="1" t="str">
        <f t="shared" si="2"/>
        <v>đạt 3</v>
      </c>
    </row>
    <row r="9" spans="1:13" ht="18.75">
      <c r="A9" s="31">
        <v>4</v>
      </c>
      <c r="B9" s="20" t="s">
        <v>88</v>
      </c>
      <c r="C9" s="21" t="s">
        <v>93</v>
      </c>
      <c r="D9" s="22" t="s">
        <v>7</v>
      </c>
      <c r="E9" s="37">
        <v>8</v>
      </c>
      <c r="F9" s="37">
        <v>8</v>
      </c>
      <c r="G9" s="37">
        <v>8</v>
      </c>
      <c r="H9" s="37">
        <v>8</v>
      </c>
      <c r="I9" s="37">
        <v>8</v>
      </c>
      <c r="J9" s="38">
        <f t="shared" si="0"/>
        <v>40</v>
      </c>
      <c r="K9" s="5" t="str">
        <f t="shared" si="1"/>
        <v>Công nhận</v>
      </c>
      <c r="M9" s="1" t="str">
        <f t="shared" si="2"/>
        <v>đạt 4</v>
      </c>
    </row>
    <row r="10" spans="1:13" ht="18.75">
      <c r="A10" s="31">
        <v>5</v>
      </c>
      <c r="B10" s="20" t="s">
        <v>88</v>
      </c>
      <c r="C10" s="21" t="s">
        <v>94</v>
      </c>
      <c r="D10" s="22" t="s">
        <v>8</v>
      </c>
      <c r="E10" s="37">
        <v>9</v>
      </c>
      <c r="F10" s="37">
        <v>9</v>
      </c>
      <c r="G10" s="37">
        <v>9</v>
      </c>
      <c r="H10" s="37">
        <v>9</v>
      </c>
      <c r="I10" s="37">
        <v>9</v>
      </c>
      <c r="J10" s="38">
        <f t="shared" si="0"/>
        <v>45</v>
      </c>
      <c r="K10" s="5" t="str">
        <f t="shared" si="1"/>
        <v>Công nhận</v>
      </c>
      <c r="M10" s="1" t="str">
        <f t="shared" si="2"/>
        <v>đạt 5</v>
      </c>
    </row>
    <row r="11" spans="1:13" ht="18.75">
      <c r="A11" s="31">
        <v>6</v>
      </c>
      <c r="B11" s="20"/>
      <c r="C11" s="21"/>
      <c r="D11" s="22"/>
      <c r="E11" s="37"/>
      <c r="F11" s="37"/>
      <c r="G11" s="37"/>
      <c r="H11" s="37"/>
      <c r="I11" s="37"/>
      <c r="J11" s="38">
        <f t="shared" si="0"/>
      </c>
      <c r="K11" s="5">
        <f t="shared" si="1"/>
      </c>
      <c r="M11" s="1" t="str">
        <f t="shared" si="2"/>
        <v> </v>
      </c>
    </row>
    <row r="12" spans="1:13" ht="18.75">
      <c r="A12" s="31">
        <v>7</v>
      </c>
      <c r="B12" s="20"/>
      <c r="C12" s="21"/>
      <c r="D12" s="22"/>
      <c r="E12" s="37"/>
      <c r="F12" s="37"/>
      <c r="G12" s="37"/>
      <c r="H12" s="37"/>
      <c r="I12" s="37"/>
      <c r="J12" s="38">
        <f t="shared" si="0"/>
      </c>
      <c r="K12" s="5">
        <f t="shared" si="1"/>
      </c>
      <c r="M12" s="1" t="str">
        <f t="shared" si="2"/>
        <v> </v>
      </c>
    </row>
    <row r="13" spans="1:13" ht="18.75">
      <c r="A13" s="31">
        <v>8</v>
      </c>
      <c r="B13" s="20"/>
      <c r="C13" s="21"/>
      <c r="D13" s="22"/>
      <c r="E13" s="37"/>
      <c r="F13" s="37"/>
      <c r="G13" s="37"/>
      <c r="H13" s="37"/>
      <c r="I13" s="37"/>
      <c r="J13" s="38">
        <f t="shared" si="0"/>
      </c>
      <c r="K13" s="5">
        <f t="shared" si="1"/>
      </c>
      <c r="M13" s="1" t="str">
        <f t="shared" si="2"/>
        <v> </v>
      </c>
    </row>
    <row r="14" spans="1:13" ht="18.75">
      <c r="A14" s="31">
        <v>9</v>
      </c>
      <c r="B14" s="20"/>
      <c r="C14" s="21"/>
      <c r="D14" s="22"/>
      <c r="E14" s="37"/>
      <c r="F14" s="37"/>
      <c r="G14" s="37"/>
      <c r="H14" s="37"/>
      <c r="I14" s="37"/>
      <c r="J14" s="38">
        <f t="shared" si="0"/>
      </c>
      <c r="K14" s="5">
        <f t="shared" si="1"/>
      </c>
      <c r="M14" s="1" t="str">
        <f t="shared" si="2"/>
        <v> </v>
      </c>
    </row>
    <row r="15" spans="1:13" ht="18.75">
      <c r="A15" s="31">
        <v>10</v>
      </c>
      <c r="B15" s="20"/>
      <c r="C15" s="21"/>
      <c r="D15" s="22"/>
      <c r="E15" s="37"/>
      <c r="F15" s="37"/>
      <c r="G15" s="37"/>
      <c r="H15" s="37"/>
      <c r="I15" s="37"/>
      <c r="J15" s="38">
        <f t="shared" si="0"/>
      </c>
      <c r="K15" s="5">
        <f t="shared" si="1"/>
      </c>
      <c r="M15" s="1" t="str">
        <f t="shared" si="2"/>
        <v> </v>
      </c>
    </row>
    <row r="16" spans="1:13" ht="18.75">
      <c r="A16" s="31">
        <v>11</v>
      </c>
      <c r="B16" s="20"/>
      <c r="C16" s="21"/>
      <c r="D16" s="22"/>
      <c r="E16" s="37"/>
      <c r="F16" s="37"/>
      <c r="G16" s="37"/>
      <c r="H16" s="37"/>
      <c r="I16" s="37"/>
      <c r="J16" s="38">
        <f t="shared" si="0"/>
      </c>
      <c r="K16" s="5">
        <f t="shared" si="1"/>
      </c>
      <c r="M16" s="1" t="str">
        <f t="shared" si="2"/>
        <v> </v>
      </c>
    </row>
    <row r="17" spans="1:13" ht="18.75">
      <c r="A17" s="31">
        <v>12</v>
      </c>
      <c r="B17" s="20"/>
      <c r="C17" s="21"/>
      <c r="D17" s="22"/>
      <c r="E17" s="37"/>
      <c r="F17" s="37"/>
      <c r="G17" s="37"/>
      <c r="H17" s="37"/>
      <c r="I17" s="37"/>
      <c r="J17" s="38">
        <f t="shared" si="0"/>
      </c>
      <c r="K17" s="5">
        <f t="shared" si="1"/>
      </c>
      <c r="M17" s="1" t="str">
        <f t="shared" si="2"/>
        <v> </v>
      </c>
    </row>
    <row r="18" spans="1:13" ht="18.75">
      <c r="A18" s="31">
        <v>13</v>
      </c>
      <c r="B18" s="20"/>
      <c r="C18" s="21"/>
      <c r="D18" s="22"/>
      <c r="E18" s="37"/>
      <c r="F18" s="37"/>
      <c r="G18" s="37"/>
      <c r="H18" s="37"/>
      <c r="I18" s="37"/>
      <c r="J18" s="38">
        <f t="shared" si="0"/>
      </c>
      <c r="K18" s="5">
        <f t="shared" si="1"/>
      </c>
      <c r="M18" s="1" t="str">
        <f t="shared" si="2"/>
        <v> </v>
      </c>
    </row>
    <row r="19" spans="1:13" ht="18.75">
      <c r="A19" s="31">
        <v>14</v>
      </c>
      <c r="B19" s="20"/>
      <c r="C19" s="21"/>
      <c r="D19" s="22"/>
      <c r="E19" s="37"/>
      <c r="F19" s="37"/>
      <c r="G19" s="37"/>
      <c r="H19" s="37"/>
      <c r="I19" s="37"/>
      <c r="J19" s="38">
        <f t="shared" si="0"/>
      </c>
      <c r="K19" s="5">
        <f t="shared" si="1"/>
      </c>
      <c r="M19" s="1" t="str">
        <f t="shared" si="2"/>
        <v> </v>
      </c>
    </row>
    <row r="20" spans="1:13" ht="18.75">
      <c r="A20" s="31">
        <v>15</v>
      </c>
      <c r="B20" s="20"/>
      <c r="C20" s="21"/>
      <c r="D20" s="22"/>
      <c r="E20" s="37"/>
      <c r="F20" s="37"/>
      <c r="G20" s="37"/>
      <c r="H20" s="37"/>
      <c r="I20" s="37"/>
      <c r="J20" s="38">
        <f t="shared" si="0"/>
      </c>
      <c r="K20" s="5">
        <f t="shared" si="1"/>
      </c>
      <c r="M20" s="1" t="str">
        <f t="shared" si="2"/>
        <v> </v>
      </c>
    </row>
    <row r="21" spans="1:13" ht="18.75">
      <c r="A21" s="31">
        <v>16</v>
      </c>
      <c r="B21" s="20"/>
      <c r="C21" s="21"/>
      <c r="D21" s="22"/>
      <c r="E21" s="37"/>
      <c r="F21" s="37"/>
      <c r="G21" s="37"/>
      <c r="H21" s="37"/>
      <c r="I21" s="37"/>
      <c r="J21" s="38">
        <f t="shared" si="0"/>
      </c>
      <c r="K21" s="5">
        <f t="shared" si="1"/>
      </c>
      <c r="M21" s="1" t="str">
        <f t="shared" si="2"/>
        <v> </v>
      </c>
    </row>
    <row r="22" spans="1:13" ht="18.75">
      <c r="A22" s="31">
        <v>17</v>
      </c>
      <c r="B22" s="20"/>
      <c r="C22" s="21"/>
      <c r="D22" s="22"/>
      <c r="E22" s="37"/>
      <c r="F22" s="37"/>
      <c r="G22" s="37"/>
      <c r="H22" s="37"/>
      <c r="I22" s="37"/>
      <c r="J22" s="38">
        <f t="shared" si="0"/>
      </c>
      <c r="K22" s="5">
        <f t="shared" si="1"/>
      </c>
      <c r="M22" s="1" t="str">
        <f t="shared" si="2"/>
        <v> </v>
      </c>
    </row>
    <row r="23" spans="1:13" ht="18.75">
      <c r="A23" s="31">
        <v>18</v>
      </c>
      <c r="B23" s="20"/>
      <c r="C23" s="21"/>
      <c r="D23" s="22"/>
      <c r="E23" s="37"/>
      <c r="F23" s="37"/>
      <c r="G23" s="37"/>
      <c r="H23" s="37"/>
      <c r="I23" s="37"/>
      <c r="J23" s="38">
        <f t="shared" si="0"/>
      </c>
      <c r="K23" s="5">
        <f t="shared" si="1"/>
      </c>
      <c r="M23" s="1" t="str">
        <f t="shared" si="2"/>
        <v> </v>
      </c>
    </row>
    <row r="24" spans="1:13" ht="18.75">
      <c r="A24" s="31">
        <v>19</v>
      </c>
      <c r="B24" s="20"/>
      <c r="C24" s="21"/>
      <c r="D24" s="22"/>
      <c r="E24" s="37"/>
      <c r="F24" s="37"/>
      <c r="G24" s="37"/>
      <c r="H24" s="37"/>
      <c r="I24" s="37"/>
      <c r="J24" s="38">
        <f t="shared" si="0"/>
      </c>
      <c r="K24" s="5">
        <f t="shared" si="1"/>
      </c>
      <c r="M24" s="1" t="str">
        <f t="shared" si="2"/>
        <v> </v>
      </c>
    </row>
    <row r="25" spans="1:13" ht="18.75">
      <c r="A25" s="31">
        <v>20</v>
      </c>
      <c r="B25" s="20"/>
      <c r="C25" s="21"/>
      <c r="D25" s="22"/>
      <c r="E25" s="37"/>
      <c r="F25" s="37"/>
      <c r="G25" s="37"/>
      <c r="H25" s="37"/>
      <c r="I25" s="37"/>
      <c r="J25" s="38">
        <f t="shared" si="0"/>
      </c>
      <c r="K25" s="5">
        <f t="shared" si="1"/>
      </c>
      <c r="M25" s="1" t="str">
        <f t="shared" si="2"/>
        <v> </v>
      </c>
    </row>
    <row r="26" spans="1:13" ht="18.75">
      <c r="A26" s="31">
        <v>21</v>
      </c>
      <c r="B26" s="20"/>
      <c r="C26" s="21"/>
      <c r="D26" s="22"/>
      <c r="E26" s="37"/>
      <c r="F26" s="37"/>
      <c r="G26" s="37"/>
      <c r="H26" s="37"/>
      <c r="I26" s="37"/>
      <c r="J26" s="38">
        <f t="shared" si="0"/>
      </c>
      <c r="K26" s="5">
        <f t="shared" si="1"/>
      </c>
      <c r="M26" s="1" t="str">
        <f t="shared" si="2"/>
        <v> </v>
      </c>
    </row>
    <row r="27" spans="1:13" ht="18.75">
      <c r="A27" s="31">
        <v>22</v>
      </c>
      <c r="B27" s="20"/>
      <c r="C27" s="21"/>
      <c r="D27" s="22"/>
      <c r="E27" s="37"/>
      <c r="F27" s="37"/>
      <c r="G27" s="37"/>
      <c r="H27" s="37"/>
      <c r="I27" s="37"/>
      <c r="J27" s="38">
        <f t="shared" si="0"/>
      </c>
      <c r="K27" s="5">
        <f t="shared" si="1"/>
      </c>
      <c r="M27" s="1" t="str">
        <f t="shared" si="2"/>
        <v> </v>
      </c>
    </row>
    <row r="28" spans="1:13" ht="18.75">
      <c r="A28" s="31">
        <v>23</v>
      </c>
      <c r="B28" s="20"/>
      <c r="C28" s="21"/>
      <c r="D28" s="22"/>
      <c r="E28" s="37"/>
      <c r="F28" s="37"/>
      <c r="G28" s="37"/>
      <c r="H28" s="37"/>
      <c r="I28" s="37"/>
      <c r="J28" s="38">
        <f t="shared" si="0"/>
      </c>
      <c r="K28" s="5">
        <f t="shared" si="1"/>
      </c>
      <c r="M28" s="1" t="str">
        <f t="shared" si="2"/>
        <v> </v>
      </c>
    </row>
    <row r="29" spans="1:13" ht="18.75">
      <c r="A29" s="31">
        <v>24</v>
      </c>
      <c r="B29" s="20"/>
      <c r="C29" s="21"/>
      <c r="D29" s="22"/>
      <c r="E29" s="37"/>
      <c r="F29" s="37"/>
      <c r="G29" s="37"/>
      <c r="H29" s="37"/>
      <c r="I29" s="37"/>
      <c r="J29" s="38">
        <f t="shared" si="0"/>
      </c>
      <c r="K29" s="5">
        <f t="shared" si="1"/>
      </c>
      <c r="M29" s="1" t="str">
        <f t="shared" si="2"/>
        <v> </v>
      </c>
    </row>
    <row r="30" spans="1:13" ht="18.75">
      <c r="A30" s="31">
        <v>25</v>
      </c>
      <c r="B30" s="20"/>
      <c r="C30" s="21"/>
      <c r="D30" s="22"/>
      <c r="E30" s="37"/>
      <c r="F30" s="37"/>
      <c r="G30" s="37"/>
      <c r="H30" s="37"/>
      <c r="I30" s="37"/>
      <c r="J30" s="38">
        <f t="shared" si="0"/>
      </c>
      <c r="K30" s="5">
        <f t="shared" si="1"/>
      </c>
      <c r="M30" s="1" t="str">
        <f t="shared" si="2"/>
        <v> </v>
      </c>
    </row>
    <row r="31" spans="1:13" ht="18.75">
      <c r="A31" s="31">
        <v>26</v>
      </c>
      <c r="B31" s="20"/>
      <c r="C31" s="21"/>
      <c r="D31" s="22"/>
      <c r="E31" s="37"/>
      <c r="F31" s="37"/>
      <c r="G31" s="37"/>
      <c r="H31" s="37"/>
      <c r="I31" s="37"/>
      <c r="J31" s="38">
        <f t="shared" si="0"/>
      </c>
      <c r="K31" s="5">
        <f t="shared" si="1"/>
      </c>
      <c r="M31" s="1" t="str">
        <f t="shared" si="2"/>
        <v> </v>
      </c>
    </row>
    <row r="32" spans="1:13" ht="18.75">
      <c r="A32" s="31">
        <v>27</v>
      </c>
      <c r="B32" s="20"/>
      <c r="C32" s="21"/>
      <c r="D32" s="22"/>
      <c r="E32" s="37"/>
      <c r="F32" s="37"/>
      <c r="G32" s="37"/>
      <c r="H32" s="37"/>
      <c r="I32" s="37"/>
      <c r="J32" s="38">
        <f t="shared" si="0"/>
      </c>
      <c r="K32" s="5">
        <f t="shared" si="1"/>
      </c>
      <c r="M32" s="1" t="str">
        <f t="shared" si="2"/>
        <v> </v>
      </c>
    </row>
    <row r="33" spans="1:13" ht="18.75">
      <c r="A33" s="31">
        <v>28</v>
      </c>
      <c r="B33" s="20"/>
      <c r="C33" s="21"/>
      <c r="D33" s="22"/>
      <c r="E33" s="37"/>
      <c r="F33" s="37"/>
      <c r="G33" s="37"/>
      <c r="H33" s="37"/>
      <c r="I33" s="37"/>
      <c r="J33" s="38">
        <f t="shared" si="0"/>
      </c>
      <c r="K33" s="5">
        <f t="shared" si="1"/>
      </c>
      <c r="M33" s="1" t="str">
        <f t="shared" si="2"/>
        <v> </v>
      </c>
    </row>
    <row r="34" spans="1:13" ht="18.75">
      <c r="A34" s="31">
        <v>29</v>
      </c>
      <c r="B34" s="20"/>
      <c r="C34" s="21"/>
      <c r="D34" s="22"/>
      <c r="E34" s="37"/>
      <c r="F34" s="37"/>
      <c r="G34" s="37"/>
      <c r="H34" s="37"/>
      <c r="I34" s="37"/>
      <c r="J34" s="38">
        <f t="shared" si="0"/>
      </c>
      <c r="K34" s="5">
        <f t="shared" si="1"/>
      </c>
      <c r="M34" s="1" t="str">
        <f t="shared" si="2"/>
        <v> </v>
      </c>
    </row>
    <row r="35" spans="1:13" ht="18.75">
      <c r="A35" s="31">
        <v>30</v>
      </c>
      <c r="B35" s="20"/>
      <c r="C35" s="21"/>
      <c r="D35" s="22"/>
      <c r="E35" s="37"/>
      <c r="F35" s="37"/>
      <c r="G35" s="37"/>
      <c r="H35" s="37"/>
      <c r="I35" s="37"/>
      <c r="J35" s="38">
        <f t="shared" si="0"/>
      </c>
      <c r="K35" s="5">
        <f t="shared" si="1"/>
      </c>
      <c r="M35" s="1" t="str">
        <f t="shared" si="2"/>
        <v> </v>
      </c>
    </row>
    <row r="36" spans="1:13" ht="18.75">
      <c r="A36" s="31">
        <v>31</v>
      </c>
      <c r="B36" s="20"/>
      <c r="C36" s="21"/>
      <c r="D36" s="22"/>
      <c r="E36" s="37"/>
      <c r="F36" s="37"/>
      <c r="G36" s="37"/>
      <c r="H36" s="37"/>
      <c r="I36" s="37"/>
      <c r="J36" s="38">
        <f t="shared" si="0"/>
      </c>
      <c r="K36" s="5">
        <f t="shared" si="1"/>
      </c>
      <c r="M36" s="1" t="str">
        <f t="shared" si="2"/>
        <v> </v>
      </c>
    </row>
    <row r="37" spans="1:13" ht="18.75">
      <c r="A37" s="31">
        <v>32</v>
      </c>
      <c r="B37" s="20"/>
      <c r="C37" s="21"/>
      <c r="D37" s="22"/>
      <c r="E37" s="37"/>
      <c r="F37" s="37"/>
      <c r="G37" s="37"/>
      <c r="H37" s="37"/>
      <c r="I37" s="37"/>
      <c r="J37" s="38">
        <f t="shared" si="0"/>
      </c>
      <c r="K37" s="5">
        <f t="shared" si="1"/>
      </c>
      <c r="M37" s="1" t="str">
        <f t="shared" si="2"/>
        <v> </v>
      </c>
    </row>
    <row r="38" spans="2:3" ht="15.75">
      <c r="B38" s="46" t="s">
        <v>33</v>
      </c>
      <c r="C38" s="46"/>
    </row>
    <row r="39" spans="2:3" ht="15.75">
      <c r="B39" s="42" t="s">
        <v>96</v>
      </c>
      <c r="C39" s="42"/>
    </row>
  </sheetData>
  <sheetProtection password="CC6C" sheet="1" objects="1" scenarios="1"/>
  <mergeCells count="12">
    <mergeCell ref="C4:C5"/>
    <mergeCell ref="D4:D5"/>
    <mergeCell ref="B39:C39"/>
    <mergeCell ref="A1:K1"/>
    <mergeCell ref="J4:J5"/>
    <mergeCell ref="K4:K5"/>
    <mergeCell ref="B38:C38"/>
    <mergeCell ref="J2:L2"/>
    <mergeCell ref="D2:E2"/>
    <mergeCell ref="F2:G2"/>
    <mergeCell ref="A4:A5"/>
    <mergeCell ref="B4:B5"/>
  </mergeCells>
  <conditionalFormatting sqref="G38:I65536 G3:H5 I2:I5">
    <cfRule type="cellIs" priority="1" dxfId="0" operator="lessThan" stopIfTrue="1">
      <formula>160</formula>
    </cfRule>
  </conditionalFormatting>
  <conditionalFormatting sqref="B6:D37 J6:J37">
    <cfRule type="cellIs" priority="2" dxfId="1" operator="equal" stopIfTrue="1">
      <formula>""</formula>
    </cfRule>
  </conditionalFormatting>
  <conditionalFormatting sqref="K6:K37">
    <cfRule type="cellIs" priority="3" dxfId="1" operator="equal" stopIfTrue="1">
      <formula>""</formula>
    </cfRule>
    <cfRule type="cellIs" priority="4" dxfId="2" operator="equal" stopIfTrue="1">
      <formula>"Công nhận"</formula>
    </cfRule>
  </conditionalFormatting>
  <conditionalFormatting sqref="E6:I37">
    <cfRule type="cellIs" priority="5" dxfId="1" operator="equal" stopIfTrue="1">
      <formula>""</formula>
    </cfRule>
    <cfRule type="cellIs" priority="6" dxfId="2" operator="lessThan" stopIfTrue="1">
      <formula>8</formula>
    </cfRule>
  </conditionalFormatting>
  <dataValidations count="3">
    <dataValidation type="list" allowBlank="1" showInputMessage="1" showErrorMessage="1" sqref="D38:D65536">
      <formula1>#REF!</formula1>
    </dataValidation>
    <dataValidation type="list" allowBlank="1" showInputMessage="1" showErrorMessage="1" errorTitle="Phan cong giao vien" error="Phân công giáo viên chưa đúng.&#10;Vui lòng chọn lại ." sqref="D6:D37">
      <formula1>phancong</formula1>
    </dataValidation>
    <dataValidation type="decimal" allowBlank="1" showInputMessage="1" showErrorMessage="1" errorTitle="Kiểm tra lại số liệu" error="Vui lòng nhập lại số liệu!" sqref="E6:I37">
      <formula1>0</formula1>
      <formula2>10</formula2>
    </dataValidation>
  </dataValidations>
  <printOptions horizontalCentered="1"/>
  <pageMargins left="0.25" right="0.22" top="0.23" bottom="0.29" header="0.21" footer="0.19"/>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tabColor indexed="11"/>
  </sheetPr>
  <dimension ref="A1:I18"/>
  <sheetViews>
    <sheetView showGridLines="0" workbookViewId="0" topLeftCell="A1">
      <selection activeCell="B6" sqref="B6"/>
    </sheetView>
  </sheetViews>
  <sheetFormatPr defaultColWidth="9.00390625" defaultRowHeight="15.75"/>
  <cols>
    <col min="1" max="1" width="20.875" style="1" customWidth="1"/>
    <col min="2" max="2" width="10.00390625" style="2" customWidth="1"/>
    <col min="3" max="3" width="11.25390625" style="2" customWidth="1"/>
    <col min="4" max="4" width="8.25390625" style="2" customWidth="1"/>
    <col min="5" max="5" width="10.375" style="1" customWidth="1"/>
    <col min="6" max="6" width="9.00390625" style="2" customWidth="1"/>
    <col min="7" max="7" width="15.50390625" style="2" customWidth="1"/>
    <col min="8" max="8" width="9.00390625" style="1" customWidth="1"/>
    <col min="9" max="9" width="26.25390625" style="1" hidden="1" customWidth="1"/>
    <col min="10" max="16384" width="9.00390625" style="1" customWidth="1"/>
  </cols>
  <sheetData>
    <row r="1" spans="1:9" ht="22.5">
      <c r="A1" s="43" t="s">
        <v>95</v>
      </c>
      <c r="B1" s="43"/>
      <c r="C1" s="43"/>
      <c r="D1" s="43"/>
      <c r="E1" s="43"/>
      <c r="F1" s="43"/>
      <c r="G1" s="43"/>
      <c r="I1" s="1" t="s">
        <v>10</v>
      </c>
    </row>
    <row r="2" spans="2:9" ht="18.75">
      <c r="B2" s="61" t="s">
        <v>9</v>
      </c>
      <c r="C2" s="61"/>
      <c r="D2" s="27" t="str">
        <f>DANHSACH!F2</f>
        <v>Tiểu học Cam Phước Đông 2</v>
      </c>
      <c r="E2" s="27"/>
      <c r="I2" s="1" t="s">
        <v>11</v>
      </c>
    </row>
    <row r="3" ht="15.75">
      <c r="I3" s="1" t="s">
        <v>12</v>
      </c>
    </row>
    <row r="4" spans="1:9" ht="31.5" customHeight="1">
      <c r="A4" s="59" t="s">
        <v>0</v>
      </c>
      <c r="B4" s="60" t="s">
        <v>86</v>
      </c>
      <c r="C4" s="60" t="s">
        <v>87</v>
      </c>
      <c r="D4" s="59" t="s">
        <v>73</v>
      </c>
      <c r="E4" s="59"/>
      <c r="F4" s="59" t="s">
        <v>3</v>
      </c>
      <c r="G4" s="60" t="s">
        <v>32</v>
      </c>
      <c r="I4" s="1" t="s">
        <v>13</v>
      </c>
    </row>
    <row r="5" spans="1:9" ht="15.75">
      <c r="A5" s="59"/>
      <c r="B5" s="59"/>
      <c r="C5" s="59"/>
      <c r="D5" s="4" t="s">
        <v>1</v>
      </c>
      <c r="E5" s="4" t="s">
        <v>2</v>
      </c>
      <c r="F5" s="59"/>
      <c r="G5" s="60"/>
      <c r="I5" s="1" t="s">
        <v>14</v>
      </c>
    </row>
    <row r="6" spans="1:9" ht="15.75">
      <c r="A6" s="4" t="s">
        <v>4</v>
      </c>
      <c r="B6" s="11"/>
      <c r="C6" s="5">
        <f>COUNTIF(DANHSACH!D$6:D$37,"GVCN lớp 1")</f>
        <v>1</v>
      </c>
      <c r="D6" s="28">
        <f>COUNTIF(DANHSACH!M$6:M$37,"đạt 1")</f>
        <v>0</v>
      </c>
      <c r="E6" s="6">
        <f aca="true" t="shared" si="0" ref="E6:E11">IF(OR(B6=0,C6=0),0%,D6/C6)</f>
        <v>0</v>
      </c>
      <c r="F6" s="5">
        <f>C6-D6</f>
        <v>1</v>
      </c>
      <c r="G6" s="29"/>
      <c r="I6" s="1" t="s">
        <v>15</v>
      </c>
    </row>
    <row r="7" spans="1:9" ht="15.75">
      <c r="A7" s="4" t="s">
        <v>5</v>
      </c>
      <c r="B7" s="11"/>
      <c r="C7" s="5">
        <f>COUNTIF(DANHSACH!D$6:D$37,"GVCN lớp 2")</f>
        <v>1</v>
      </c>
      <c r="D7" s="28">
        <f>COUNTIF(DANHSACH!M$6:M$37,"đạt 2")</f>
        <v>1</v>
      </c>
      <c r="E7" s="6">
        <f t="shared" si="0"/>
        <v>0</v>
      </c>
      <c r="F7" s="5">
        <f>C7-D7</f>
        <v>0</v>
      </c>
      <c r="G7" s="29"/>
      <c r="I7" s="1" t="s">
        <v>16</v>
      </c>
    </row>
    <row r="8" spans="1:9" ht="15.75">
      <c r="A8" s="4" t="s">
        <v>6</v>
      </c>
      <c r="B8" s="11"/>
      <c r="C8" s="5">
        <f>COUNTIF(DANHSACH!D$6:D$37,"GVCN lớp 3")</f>
        <v>1</v>
      </c>
      <c r="D8" s="28">
        <f>COUNTIF(DANHSACH!M$6:M$37,"đạt 3")</f>
        <v>1</v>
      </c>
      <c r="E8" s="6">
        <f t="shared" si="0"/>
        <v>0</v>
      </c>
      <c r="F8" s="5">
        <f>C8-D8</f>
        <v>0</v>
      </c>
      <c r="G8" s="29"/>
      <c r="I8" s="1" t="s">
        <v>17</v>
      </c>
    </row>
    <row r="9" spans="1:9" ht="15.75">
      <c r="A9" s="4" t="s">
        <v>7</v>
      </c>
      <c r="B9" s="11"/>
      <c r="C9" s="5">
        <f>COUNTIF(DANHSACH!D$6:D$37,"GVCN lớp 4")</f>
        <v>1</v>
      </c>
      <c r="D9" s="28">
        <f>COUNTIF(DANHSACH!M$6:M$37,"đạt 4")</f>
        <v>1</v>
      </c>
      <c r="E9" s="6">
        <f t="shared" si="0"/>
        <v>0</v>
      </c>
      <c r="F9" s="5">
        <f>C9-D9</f>
        <v>0</v>
      </c>
      <c r="G9" s="29"/>
      <c r="I9" s="1" t="s">
        <v>18</v>
      </c>
    </row>
    <row r="10" spans="1:9" ht="15.75">
      <c r="A10" s="4" t="s">
        <v>8</v>
      </c>
      <c r="B10" s="11"/>
      <c r="C10" s="5">
        <f>COUNTIF(DANHSACH!D$6:D$37,"GVCN lớp 5")</f>
        <v>1</v>
      </c>
      <c r="D10" s="28">
        <f>COUNTIF(DANHSACH!M$6:M$37,"đạt 5")</f>
        <v>1</v>
      </c>
      <c r="E10" s="6">
        <f t="shared" si="0"/>
        <v>0</v>
      </c>
      <c r="F10" s="5">
        <f>C10-D10</f>
        <v>0</v>
      </c>
      <c r="G10" s="29"/>
      <c r="I10" s="1" t="s">
        <v>19</v>
      </c>
    </row>
    <row r="11" spans="1:9" s="9" customFormat="1" ht="27" customHeight="1">
      <c r="A11" s="3" t="s">
        <v>28</v>
      </c>
      <c r="B11" s="7">
        <f>SUM(B6:B10)</f>
        <v>0</v>
      </c>
      <c r="C11" s="7">
        <f>SUM(C6:C10)</f>
        <v>5</v>
      </c>
      <c r="D11" s="12">
        <f>SUM(D6:D10)</f>
        <v>4</v>
      </c>
      <c r="E11" s="8">
        <f t="shared" si="0"/>
        <v>0</v>
      </c>
      <c r="F11" s="7">
        <f>SUM(F6:F10)</f>
        <v>1</v>
      </c>
      <c r="G11" s="13"/>
      <c r="I11" s="1" t="s">
        <v>20</v>
      </c>
    </row>
    <row r="12" spans="2:9" ht="15.75">
      <c r="B12" s="2" t="s">
        <v>63</v>
      </c>
      <c r="C12" s="32">
        <f>IF(B11=0,0%,C11/B11)</f>
        <v>0</v>
      </c>
      <c r="I12" s="1" t="s">
        <v>21</v>
      </c>
    </row>
    <row r="13" spans="1:9" ht="20.25">
      <c r="A13" s="23" t="s">
        <v>34</v>
      </c>
      <c r="B13" s="58" t="str">
        <f>IF(OR(OR(B6=0,B6=""),OR(B7=0,B7=""),OR(B8=0,B8=""),OR(B9=0,B9=""),OR(B10=0,B10="")),"Chưa nhập đủ số GVCN lớp",IF(OR(B6&lt;C6,B7&lt;C7,B8&lt;C8,B9&lt;C9,B10&lt;C10),"Tổng số GVCN nhỏ hơn số GVCN tham gia bình bầu","Hoàn thành"))</f>
        <v>Chưa nhập đủ số GVCN lớp</v>
      </c>
      <c r="C13" s="58"/>
      <c r="D13" s="58"/>
      <c r="E13" s="58"/>
      <c r="F13" s="58"/>
      <c r="G13" s="58"/>
      <c r="I13" s="1" t="s">
        <v>22</v>
      </c>
    </row>
    <row r="14" spans="2:9" ht="20.25">
      <c r="B14" s="57"/>
      <c r="C14" s="57"/>
      <c r="D14" s="57"/>
      <c r="E14" s="57"/>
      <c r="F14" s="57"/>
      <c r="G14" s="57"/>
      <c r="I14" s="1" t="s">
        <v>23</v>
      </c>
    </row>
    <row r="15" spans="1:9" ht="15.75">
      <c r="A15" s="10"/>
      <c r="I15" s="1" t="s">
        <v>24</v>
      </c>
    </row>
    <row r="16" ht="15.75">
      <c r="I16" s="1" t="s">
        <v>25</v>
      </c>
    </row>
    <row r="17" ht="15.75">
      <c r="I17" s="1" t="s">
        <v>26</v>
      </c>
    </row>
    <row r="18" ht="15.75" customHeight="1">
      <c r="I18" s="1" t="s">
        <v>27</v>
      </c>
    </row>
  </sheetData>
  <sheetProtection password="CC6C" sheet="1" objects="1" scenarios="1"/>
  <mergeCells count="10">
    <mergeCell ref="A1:G1"/>
    <mergeCell ref="B2:C2"/>
    <mergeCell ref="D4:E4"/>
    <mergeCell ref="A4:A5"/>
    <mergeCell ref="B4:B5"/>
    <mergeCell ref="C4:C5"/>
    <mergeCell ref="B14:G14"/>
    <mergeCell ref="B13:G13"/>
    <mergeCell ref="F4:F5"/>
    <mergeCell ref="G4:G5"/>
  </mergeCells>
  <conditionalFormatting sqref="B13:G13">
    <cfRule type="cellIs" priority="1" dxfId="2" operator="equal" stopIfTrue="1">
      <formula>"Chưa nhập số liệu "</formula>
    </cfRule>
  </conditionalFormatting>
  <conditionalFormatting sqref="B14:G14">
    <cfRule type="cellIs" priority="2" dxfId="3" operator="equal" stopIfTrue="1">
      <formula>"Số liệu hợp lệ"</formula>
    </cfRule>
    <cfRule type="cellIs" priority="3" dxfId="4" operator="equal" stopIfTrue="1">
      <formula>"số liệu chưa hợp lệ, tồn tại ô giá trị âm ở cột chưa đạt"</formula>
    </cfRule>
  </conditionalFormatting>
  <conditionalFormatting sqref="F6:F11">
    <cfRule type="cellIs" priority="4" dxfId="0" operator="lessThan" stopIfTrue="1">
      <formula>0</formula>
    </cfRule>
  </conditionalFormatting>
  <conditionalFormatting sqref="B6:B10">
    <cfRule type="cellIs" priority="5" dxfId="5" operator="equal" stopIfTrue="1">
      <formula>""</formula>
    </cfRule>
    <cfRule type="cellIs" priority="6" dxfId="6" operator="lessThan" stopIfTrue="1">
      <formula>(C6:C10)</formula>
    </cfRule>
  </conditionalFormatting>
  <dataValidations count="1">
    <dataValidation type="whole" operator="greaterThanOrEqual" allowBlank="1" showInputMessage="1" showErrorMessage="1" errorTitle="KIEM TRA LAI SO LIEU" error="SỐ LIỆU NHẬP CHƯA HỢP LỆ " sqref="B6:D10 G6:G10">
      <formula1>0</formula1>
    </dataValidation>
  </dataValidations>
  <printOptions horizontalCentered="1"/>
  <pageMargins left="0.19" right="0.2" top="0.42" bottom="1" header="0.27"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Nha Trang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dc:creator>
  <cp:keywords/>
  <dc:description/>
  <cp:lastModifiedBy>BB</cp:lastModifiedBy>
  <cp:lastPrinted>2014-05-12T03:33:54Z</cp:lastPrinted>
  <dcterms:created xsi:type="dcterms:W3CDTF">2008-11-08T02:57:18Z</dcterms:created>
  <dcterms:modified xsi:type="dcterms:W3CDTF">2015-01-12T08:49:49Z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